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13 - 14 - 15/2025 FICHIERS DEF/MATERNITE/"/>
    </mc:Choice>
  </mc:AlternateContent>
  <xr:revisionPtr revIDLastSave="49" documentId="8_{22253237-2880-4107-A9A0-A81E191F291C}" xr6:coauthVersionLast="47" xr6:coauthVersionMax="47" xr10:uidLastSave="{01DB63D7-F803-4E87-8698-41AD55A3E007}"/>
  <bookViews>
    <workbookView xWindow="-108" yWindow="-108" windowWidth="23256" windowHeight="12456" xr2:uid="{A152A5EF-68B7-430B-953E-D1A914DF76CD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J24" i="1"/>
  <c r="E24" i="1"/>
  <c r="J23" i="1"/>
  <c r="B15" i="1"/>
  <c r="B12" i="1"/>
  <c r="B14" i="1" s="1"/>
  <c r="B7" i="1"/>
  <c r="F24" i="1" s="1"/>
  <c r="F25" i="1" s="1"/>
  <c r="G25" i="1" s="1"/>
  <c r="H25" i="1" s="1"/>
  <c r="B16" i="1"/>
  <c r="J25" i="1" l="1"/>
  <c r="J27" i="1" s="1"/>
  <c r="H29" i="1" s="1"/>
  <c r="B17" i="1"/>
  <c r="G24" i="1"/>
  <c r="H24" i="1" s="1"/>
  <c r="H27" i="1" s="1"/>
  <c r="H28" i="1" s="1"/>
  <c r="F26" i="1"/>
  <c r="G26" i="1" s="1"/>
  <c r="H26" i="1" s="1"/>
  <c r="H30" i="1" l="1"/>
  <c r="H32" i="1" s="1"/>
  <c r="H31" i="1" l="1"/>
  <c r="H33" i="1"/>
  <c r="H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25" authorId="0" shapeId="0" xr:uid="{3F2F478B-3A32-4C8F-B740-38CCECAAD34C}">
      <text>
        <r>
          <rPr>
            <sz val="9"/>
            <color indexed="81"/>
            <rFont val="Tahoma"/>
            <family val="2"/>
          </rPr>
          <t xml:space="preserve">Il faut prendre le PMSS du mois précédant l'arrêt
de travail et l'appliquer aux autres mois 
</t>
        </r>
      </text>
    </comment>
  </commentList>
</comments>
</file>

<file path=xl/sharedStrings.xml><?xml version="1.0" encoding="utf-8"?>
<sst xmlns="http://schemas.openxmlformats.org/spreadsheetml/2006/main" count="56" uniqueCount="53">
  <si>
    <r>
      <t xml:space="preserve">LES ZONES EN </t>
    </r>
    <r>
      <rPr>
        <b/>
        <sz val="10"/>
        <rFont val="Arial"/>
        <family val="2"/>
      </rPr>
      <t>JAUNE</t>
    </r>
    <r>
      <rPr>
        <sz val="11"/>
        <color theme="1"/>
        <rFont val="Calibri"/>
        <family val="2"/>
        <scheme val="minor"/>
      </rPr>
      <t xml:space="preserve"> SONT  LES</t>
    </r>
    <r>
      <rPr>
        <b/>
        <sz val="10"/>
        <rFont val="Arial"/>
        <family val="2"/>
      </rPr>
      <t xml:space="preserve"> ZONES DE SAISIE</t>
    </r>
    <r>
      <rPr>
        <sz val="11"/>
        <color theme="1"/>
        <rFont val="Calibri"/>
        <family val="2"/>
        <scheme val="minor"/>
      </rPr>
      <t xml:space="preserve"> LES AUTRES ZONES SONT </t>
    </r>
    <r>
      <rPr>
        <b/>
        <sz val="1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LES ZONES DE </t>
    </r>
    <r>
      <rPr>
        <b/>
        <sz val="10"/>
        <rFont val="Arial"/>
        <family val="2"/>
      </rPr>
      <t>CALCUL AUTOMATISE</t>
    </r>
  </si>
  <si>
    <t>Quelques infos complémentaires sur les IJSS Maternité à l'adresse ci-dessous</t>
  </si>
  <si>
    <t>https://culture-rh.com/ijss-maternite-paternite/</t>
  </si>
  <si>
    <t xml:space="preserve">Année de l'arrêt </t>
  </si>
  <si>
    <t xml:space="preserve">Année du mois précédant l'arrêt </t>
  </si>
  <si>
    <t>PMSS N-1</t>
  </si>
  <si>
    <t xml:space="preserve">PMSS N </t>
  </si>
  <si>
    <t xml:space="preserve">Date de début de l'arrêt </t>
  </si>
  <si>
    <t xml:space="preserve">Date de fin de l'arrêt </t>
  </si>
  <si>
    <t xml:space="preserve">Date de début du mois </t>
  </si>
  <si>
    <t xml:space="preserve">Date de fin du mois </t>
  </si>
  <si>
    <t xml:space="preserve">Nombre de jours calendaires </t>
  </si>
  <si>
    <t xml:space="preserve">Nombre de jours de carence </t>
  </si>
  <si>
    <t xml:space="preserve">Nombre d'IJSS </t>
  </si>
  <si>
    <t>Nombre de jours ouvrés</t>
  </si>
  <si>
    <t xml:space="preserve">Nombre de Samedis </t>
  </si>
  <si>
    <t xml:space="preserve">Nombre de jours ouvrables </t>
  </si>
  <si>
    <t xml:space="preserve">MATRICE 2 : CALCUL    IJSS MATERNITE  </t>
  </si>
  <si>
    <t>Col 1</t>
  </si>
  <si>
    <t>Col 2</t>
  </si>
  <si>
    <t>Col 3</t>
  </si>
  <si>
    <t>Col 4</t>
  </si>
  <si>
    <t xml:space="preserve">Col 5 </t>
  </si>
  <si>
    <t>Col 6</t>
  </si>
  <si>
    <t xml:space="preserve">Col 7 </t>
  </si>
  <si>
    <t>Col 8</t>
  </si>
  <si>
    <t xml:space="preserve">Col 9 </t>
  </si>
  <si>
    <t xml:space="preserve">Col 10 </t>
  </si>
  <si>
    <t xml:space="preserve">ANNEE </t>
  </si>
  <si>
    <t xml:space="preserve"> 3 derniers MOIS précédant le départ en Congé Maternité</t>
  </si>
  <si>
    <t xml:space="preserve">SALAIRES DE REFERENCE  BRUTS </t>
  </si>
  <si>
    <t xml:space="preserve">SALAIRES DE REFERENCE NET </t>
  </si>
  <si>
    <t xml:space="preserve">PMSS </t>
  </si>
  <si>
    <t xml:space="preserve">LIMITE  : PMSS NET </t>
  </si>
  <si>
    <t xml:space="preserve">CALCUL IJSS MIN( Col 5;Col7) </t>
  </si>
  <si>
    <t xml:space="preserve">Date début de l'arrêt </t>
  </si>
  <si>
    <t>MOIS N-1</t>
  </si>
  <si>
    <t>Mois N-2</t>
  </si>
  <si>
    <t xml:space="preserve">Nombre de jours calendaires d'absence </t>
  </si>
  <si>
    <t>Mois N-3</t>
  </si>
  <si>
    <t xml:space="preserve">TOTAL </t>
  </si>
  <si>
    <t xml:space="preserve">Mois précédant l'arrêt de travail </t>
  </si>
  <si>
    <t xml:space="preserve">Valeur d'1 IJSS </t>
  </si>
  <si>
    <t>Nombre d'IJSS</t>
  </si>
  <si>
    <t xml:space="preserve">IJSS Brutes </t>
  </si>
  <si>
    <t xml:space="preserve">CSG déductible 3,8 % </t>
  </si>
  <si>
    <t>CSG / CRDS Non déductible 2,9 %</t>
  </si>
  <si>
    <t xml:space="preserve">IJSS Nettes </t>
  </si>
  <si>
    <t xml:space="preserve">En cas de Subrogation </t>
  </si>
  <si>
    <t xml:space="preserve">Soumis au PAS </t>
  </si>
  <si>
    <t>Février</t>
  </si>
  <si>
    <t>Janvier</t>
  </si>
  <si>
    <t xml:space="preserve">Décembre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</si>
</sst>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Times New Roman"/>
      <family val="1"/>
    </font>
    <font>
      <sz val="12"/>
      <color theme="0"/>
      <name val="Times New Roman"/>
      <family val="1"/>
    </font>
    <font>
      <b/>
      <sz val="12"/>
      <name val="Arial"/>
      <family val="2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Times New Roman"/>
      <family val="1"/>
    </font>
    <font>
      <sz val="11"/>
      <name val="Arial"/>
      <family val="2"/>
    </font>
    <font>
      <sz val="12"/>
      <color theme="1"/>
      <name val="Times New Roman"/>
      <family val="1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14" fontId="2" fillId="0" borderId="2" xfId="0" applyNumberFormat="1" applyFont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0" fillId="2" borderId="1" xfId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2"/>
    <xf numFmtId="0" fontId="7" fillId="3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9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/>
    <xf numFmtId="2" fontId="11" fillId="0" borderId="0" xfId="2" applyNumberFormat="1" applyFont="1" applyAlignment="1">
      <alignment horizontal="center" vertical="center" wrapText="1"/>
    </xf>
    <xf numFmtId="2" fontId="12" fillId="0" borderId="0" xfId="2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4" fillId="4" borderId="0" xfId="2" applyFont="1" applyFill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2" fontId="15" fillId="0" borderId="5" xfId="2" applyNumberFormat="1" applyFont="1" applyBorder="1" applyAlignment="1">
      <alignment horizontal="center" vertical="center" wrapText="1"/>
    </xf>
    <xf numFmtId="2" fontId="15" fillId="0" borderId="6" xfId="2" applyNumberFormat="1" applyFont="1" applyBorder="1" applyAlignment="1">
      <alignment horizontal="center" vertical="center" wrapText="1"/>
    </xf>
    <xf numFmtId="2" fontId="15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4" fontId="1" fillId="0" borderId="1" xfId="2" applyNumberFormat="1" applyFont="1" applyBorder="1" applyAlignment="1">
      <alignment horizontal="center" vertical="center" wrapText="1"/>
    </xf>
    <xf numFmtId="2" fontId="16" fillId="3" borderId="1" xfId="2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6" fillId="2" borderId="1" xfId="2" applyNumberFormat="1" applyFont="1" applyFill="1" applyBorder="1" applyAlignment="1">
      <alignment horizontal="center" vertical="center" wrapText="1"/>
    </xf>
    <xf numFmtId="2" fontId="16" fillId="0" borderId="1" xfId="2" applyNumberFormat="1" applyFont="1" applyBorder="1" applyAlignment="1">
      <alignment horizontal="center" vertical="center" wrapText="1"/>
    </xf>
    <xf numFmtId="2" fontId="16" fillId="0" borderId="1" xfId="2" quotePrefix="1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14" fontId="16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 wrapText="1"/>
    </xf>
    <xf numFmtId="2" fontId="16" fillId="0" borderId="7" xfId="2" applyNumberFormat="1" applyFont="1" applyBorder="1" applyAlignment="1">
      <alignment horizontal="center" vertical="center" wrapText="1"/>
    </xf>
    <xf numFmtId="0" fontId="1" fillId="0" borderId="0" xfId="2" applyFont="1"/>
    <xf numFmtId="2" fontId="16" fillId="0" borderId="1" xfId="2" applyNumberFormat="1" applyFont="1" applyBorder="1" applyAlignment="1">
      <alignment horizontal="center" vertical="center" wrapText="1"/>
    </xf>
    <xf numFmtId="2" fontId="18" fillId="0" borderId="1" xfId="2" applyNumberFormat="1" applyFont="1" applyBorder="1" applyAlignment="1">
      <alignment horizontal="center" vertical="center" wrapText="1"/>
    </xf>
    <xf numFmtId="2" fontId="16" fillId="0" borderId="0" xfId="2" applyNumberFormat="1" applyFont="1" applyAlignment="1">
      <alignment horizontal="center" vertical="center" wrapText="1"/>
    </xf>
    <xf numFmtId="0" fontId="17" fillId="0" borderId="0" xfId="0" applyFont="1"/>
    <xf numFmtId="0" fontId="17" fillId="0" borderId="1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6" fillId="0" borderId="0" xfId="0" applyFont="1"/>
    <xf numFmtId="0" fontId="19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DF2809CD-19C6-41D2-A8F5-7652D9F3AD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23</xdr:row>
      <xdr:rowOff>297180</xdr:rowOff>
    </xdr:from>
    <xdr:to>
      <xdr:col>2</xdr:col>
      <xdr:colOff>228600</xdr:colOff>
      <xdr:row>27</xdr:row>
      <xdr:rowOff>19050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D37E8ED9-BF21-493A-A38D-01F2136E5FD9}"/>
            </a:ext>
          </a:extLst>
        </xdr:cNvPr>
        <xdr:cNvCxnSpPr/>
      </xdr:nvCxnSpPr>
      <xdr:spPr>
        <a:xfrm flipH="1">
          <a:off x="1184910" y="7612380"/>
          <a:ext cx="1078230" cy="106299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36</xdr:row>
      <xdr:rowOff>0</xdr:rowOff>
    </xdr:from>
    <xdr:to>
      <xdr:col>12</xdr:col>
      <xdr:colOff>54249</xdr:colOff>
      <xdr:row>45</xdr:row>
      <xdr:rowOff>318687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3D5A046-E937-401C-BF40-97566A3FA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752320"/>
          <a:ext cx="11126753" cy="39534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11</xdr:col>
      <xdr:colOff>629911</xdr:colOff>
      <xdr:row>58</xdr:row>
      <xdr:rowOff>396240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1F90BFD-AB9D-4855-A8BF-981EDC698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5860" y="19194780"/>
          <a:ext cx="9744075" cy="48387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59</xdr:row>
      <xdr:rowOff>0</xdr:rowOff>
    </xdr:from>
    <xdr:to>
      <xdr:col>11</xdr:col>
      <xdr:colOff>647057</xdr:colOff>
      <xdr:row>72</xdr:row>
      <xdr:rowOff>255270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28707745-CF2D-4B96-AF0B-35AB47BAE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5861" y="24041100"/>
          <a:ext cx="9761220" cy="5505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1%20PAIE%202025/CHAPITRES%2010%20-11/2025/CADRES/CHAPITRE%2010%20%20%20ENONCE%20%20CADRE%205000%20euros%202025.xlsm" TargetMode="External"/><Relationship Id="rId1" Type="http://schemas.openxmlformats.org/officeDocument/2006/relationships/externalLinkPath" Target="/fa77d33fea66a78b/Desktop/1%20PAIE%202025/CHAPITRES%2010%20-11/2025/CADRES/CHAPITRE%2010%20%20%20ENONCE%20%20CADRE%205000%20euros%20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oncé et Correction "/>
      <sheetName val="Table des Taux 2025"/>
      <sheetName val="Masque de Saisie"/>
      <sheetName val="BP Version Janvier 2023"/>
      <sheetName val="BP Format Juillet 2023"/>
      <sheetName val="Feuille de Contrôle "/>
      <sheetName val="Heures Supplémentaires"/>
      <sheetName val="Red. Gen. de Cot. Janv"/>
      <sheetName val="Red. Gen. de  Cot. Mois  Isolé"/>
      <sheetName val="TR Matrice Cotisations "/>
      <sheetName val="Taux Neutre"/>
      <sheetName val="Feuille de Contrôle Vierge "/>
      <sheetName val="TR Matrice Net Imposable"/>
      <sheetName val="Matrice IJSS Maladie"/>
      <sheetName val="Matrice IJSS Maternité"/>
      <sheetName val="Matrice IJSS AT"/>
      <sheetName val="Matrice Val Abs"/>
      <sheetName val="TRAME VIERGE BP JANVIER 2023"/>
      <sheetName val="TRAME VIERGE JUILLET 2023 "/>
    </sheetNames>
    <sheetDataSet>
      <sheetData sheetId="0" refreshError="1"/>
      <sheetData sheetId="1" refreshError="1">
        <row r="51">
          <cell r="D51">
            <v>3925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C65C-D2C6-43AC-8322-B3BD69B96D30}">
  <dimension ref="A1:K36"/>
  <sheetViews>
    <sheetView tabSelected="1" topLeftCell="B23" zoomScale="150" zoomScaleNormal="150" workbookViewId="0">
      <selection activeCell="B35" sqref="A35:XFD36"/>
    </sheetView>
  </sheetViews>
  <sheetFormatPr baseColWidth="10" defaultRowHeight="32.25" customHeight="1" x14ac:dyDescent="0.3"/>
  <cols>
    <col min="1" max="1" width="17" customWidth="1"/>
    <col min="2" max="2" width="12.6640625" style="20" customWidth="1"/>
    <col min="3" max="3" width="12.6640625" customWidth="1"/>
    <col min="4" max="4" width="13.44140625" customWidth="1"/>
    <col min="5" max="5" width="15.88671875" customWidth="1"/>
    <col min="6" max="6" width="12.44140625" customWidth="1"/>
    <col min="7" max="7" width="12.88671875" customWidth="1"/>
    <col min="8" max="8" width="12.6640625" customWidth="1"/>
    <col min="9" max="9" width="14.5546875" customWidth="1"/>
    <col min="10" max="10" width="14.109375" customWidth="1"/>
  </cols>
  <sheetData>
    <row r="1" spans="1:10" ht="32.25" customHeight="1" x14ac:dyDescent="0.3">
      <c r="A1" s="22" t="s">
        <v>0</v>
      </c>
      <c r="B1" s="22"/>
      <c r="C1" s="22"/>
      <c r="D1" s="22"/>
      <c r="E1" s="22"/>
      <c r="F1" s="22"/>
      <c r="G1" s="22"/>
    </row>
    <row r="2" spans="1:10" ht="15.6" x14ac:dyDescent="0.3">
      <c r="A2" s="23" t="s">
        <v>1</v>
      </c>
      <c r="B2" s="23"/>
      <c r="C2" s="23"/>
      <c r="D2" s="23"/>
      <c r="E2" s="23"/>
      <c r="F2" s="23"/>
      <c r="G2" s="23"/>
    </row>
    <row r="3" spans="1:10" ht="15.6" x14ac:dyDescent="0.3">
      <c r="A3" s="24" t="s">
        <v>2</v>
      </c>
      <c r="B3" s="24"/>
      <c r="C3" s="24"/>
      <c r="D3" s="24"/>
      <c r="E3" s="24"/>
      <c r="F3" s="24"/>
      <c r="G3" s="24"/>
    </row>
    <row r="4" spans="1:10" ht="15.6" x14ac:dyDescent="0.3">
      <c r="A4" s="1" t="s">
        <v>3</v>
      </c>
      <c r="B4" s="2">
        <v>2025</v>
      </c>
      <c r="C4" s="3"/>
      <c r="D4" s="3"/>
      <c r="E4" s="3"/>
      <c r="F4" s="3"/>
      <c r="G4" s="3"/>
    </row>
    <row r="5" spans="1:10" ht="28.8" x14ac:dyDescent="0.3">
      <c r="A5" s="4" t="s">
        <v>4</v>
      </c>
      <c r="B5" s="5">
        <v>2025</v>
      </c>
    </row>
    <row r="6" spans="1:10" ht="20.399999999999999" customHeight="1" x14ac:dyDescent="0.3">
      <c r="A6" s="6" t="s">
        <v>5</v>
      </c>
      <c r="B6" s="7">
        <v>3864</v>
      </c>
    </row>
    <row r="7" spans="1:10" ht="22.2" customHeight="1" x14ac:dyDescent="0.3">
      <c r="A7" s="6" t="s">
        <v>6</v>
      </c>
      <c r="B7" s="7">
        <f>'[1]Table des Taux 2025'!D51</f>
        <v>3925</v>
      </c>
    </row>
    <row r="8" spans="1:10" ht="26.4" x14ac:dyDescent="0.3">
      <c r="A8" s="6" t="s">
        <v>7</v>
      </c>
      <c r="B8" s="8">
        <v>45726</v>
      </c>
      <c r="C8" s="9"/>
      <c r="D8" s="9"/>
      <c r="F8" s="9"/>
      <c r="G8" s="9"/>
    </row>
    <row r="9" spans="1:10" ht="26.4" x14ac:dyDescent="0.3">
      <c r="A9" s="6" t="s">
        <v>8</v>
      </c>
      <c r="B9" s="8">
        <v>45747</v>
      </c>
      <c r="C9" s="9"/>
      <c r="D9" s="9"/>
      <c r="F9" s="9"/>
      <c r="G9" s="9"/>
      <c r="I9" s="10"/>
      <c r="J9" s="9"/>
    </row>
    <row r="10" spans="1:10" ht="26.4" x14ac:dyDescent="0.3">
      <c r="A10" s="6" t="s">
        <v>9</v>
      </c>
      <c r="B10" s="8">
        <v>45717</v>
      </c>
      <c r="C10" s="9"/>
      <c r="D10" s="9"/>
      <c r="E10" s="9"/>
      <c r="F10" s="9"/>
      <c r="G10" s="9"/>
      <c r="I10" s="10"/>
      <c r="J10" s="9"/>
    </row>
    <row r="11" spans="1:10" ht="26.4" x14ac:dyDescent="0.3">
      <c r="A11" s="6" t="s">
        <v>10</v>
      </c>
      <c r="B11" s="8">
        <v>45747</v>
      </c>
      <c r="C11" s="9"/>
      <c r="D11" s="9"/>
      <c r="E11" s="9"/>
      <c r="F11" s="9"/>
      <c r="G11" s="9"/>
    </row>
    <row r="12" spans="1:10" ht="26.4" x14ac:dyDescent="0.3">
      <c r="A12" s="6" t="s">
        <v>11</v>
      </c>
      <c r="B12" s="11">
        <f>B9-B8+1</f>
        <v>22</v>
      </c>
      <c r="C12" s="12"/>
      <c r="D12" s="12"/>
      <c r="E12" s="12"/>
      <c r="F12" s="12"/>
      <c r="G12" s="12"/>
    </row>
    <row r="13" spans="1:10" ht="26.4" x14ac:dyDescent="0.3">
      <c r="A13" s="6" t="s">
        <v>12</v>
      </c>
      <c r="B13" s="11">
        <v>0</v>
      </c>
      <c r="C13" s="12"/>
      <c r="D13" s="12"/>
      <c r="E13" s="12"/>
      <c r="F13" s="12"/>
      <c r="G13" s="12"/>
    </row>
    <row r="14" spans="1:10" ht="14.4" x14ac:dyDescent="0.3">
      <c r="A14" s="6" t="s">
        <v>13</v>
      </c>
      <c r="B14" s="11">
        <f>B12-B13</f>
        <v>22</v>
      </c>
      <c r="C14" s="12"/>
      <c r="D14" s="12"/>
      <c r="E14" s="12"/>
      <c r="F14" s="12"/>
      <c r="G14" s="12"/>
    </row>
    <row r="15" spans="1:10" ht="26.4" x14ac:dyDescent="0.3">
      <c r="A15" s="6" t="s">
        <v>14</v>
      </c>
      <c r="B15" s="11">
        <f>NETWORKDAYS(B8,B9)</f>
        <v>16</v>
      </c>
      <c r="C15" s="12"/>
      <c r="F15" s="12"/>
      <c r="G15" s="12"/>
    </row>
    <row r="16" spans="1:10" ht="26.4" x14ac:dyDescent="0.3">
      <c r="A16" s="6" t="s">
        <v>15</v>
      </c>
      <c r="B16" s="11">
        <f ca="1">SUMPRODUCT((WEEKDAY(ROW(INDIRECT(B$8&amp;":"&amp;B$9)))=7)*1)</f>
        <v>3</v>
      </c>
      <c r="C16" s="12"/>
      <c r="D16" s="12"/>
      <c r="E16" s="12"/>
      <c r="F16" s="12"/>
      <c r="G16" s="12"/>
    </row>
    <row r="17" spans="1:11" ht="26.4" x14ac:dyDescent="0.3">
      <c r="A17" s="6" t="s">
        <v>16</v>
      </c>
      <c r="B17" s="11">
        <f ca="1">+B15+B16</f>
        <v>19</v>
      </c>
      <c r="C17" s="12"/>
      <c r="D17" s="12"/>
      <c r="E17" s="12"/>
      <c r="F17" s="12"/>
      <c r="G17" s="12"/>
    </row>
    <row r="18" spans="1:11" ht="142.19999999999999" customHeight="1" x14ac:dyDescent="0.3">
      <c r="C18" s="12"/>
      <c r="D18" s="12"/>
      <c r="E18" s="12"/>
      <c r="F18" s="12"/>
      <c r="G18" s="12"/>
    </row>
    <row r="19" spans="1:11" ht="142.19999999999999" customHeight="1" x14ac:dyDescent="0.3">
      <c r="C19" s="13"/>
      <c r="D19" s="13"/>
      <c r="E19" s="13"/>
      <c r="F19" s="13"/>
      <c r="G19" s="13"/>
      <c r="H19" s="13"/>
    </row>
    <row r="20" spans="1:11" ht="15.6" customHeight="1" x14ac:dyDescent="0.3">
      <c r="A20" s="10"/>
      <c r="C20" s="13"/>
      <c r="D20" s="13"/>
      <c r="E20" s="13"/>
      <c r="F20" s="13"/>
      <c r="G20" s="13"/>
      <c r="H20" s="13"/>
    </row>
    <row r="21" spans="1:11" ht="27" customHeight="1" x14ac:dyDescent="0.3">
      <c r="A21" s="25" t="s">
        <v>17</v>
      </c>
      <c r="B21" s="25"/>
      <c r="C21" s="25"/>
      <c r="D21" s="25"/>
      <c r="E21" s="25"/>
      <c r="F21" s="25"/>
      <c r="G21" s="25"/>
      <c r="H21" s="25"/>
      <c r="I21" s="25"/>
      <c r="J21" s="25"/>
    </row>
    <row r="22" spans="1:11" ht="32.25" customHeight="1" x14ac:dyDescent="0.3">
      <c r="A22" s="14" t="s">
        <v>18</v>
      </c>
      <c r="B22" s="26" t="s">
        <v>19</v>
      </c>
      <c r="C22" s="26" t="s">
        <v>20</v>
      </c>
      <c r="D22" s="26" t="s">
        <v>21</v>
      </c>
      <c r="E22" s="26" t="s">
        <v>22</v>
      </c>
      <c r="F22" s="27" t="s">
        <v>23</v>
      </c>
      <c r="G22" s="27" t="s">
        <v>24</v>
      </c>
      <c r="H22" s="28" t="s">
        <v>25</v>
      </c>
      <c r="I22" s="28" t="s">
        <v>26</v>
      </c>
      <c r="J22" s="27" t="s">
        <v>27</v>
      </c>
    </row>
    <row r="23" spans="1:11" ht="43.2" x14ac:dyDescent="0.3">
      <c r="A23" s="15" t="s">
        <v>28</v>
      </c>
      <c r="B23" s="29" t="s">
        <v>29</v>
      </c>
      <c r="C23" s="30"/>
      <c r="D23" s="31" t="s">
        <v>30</v>
      </c>
      <c r="E23" s="31" t="s">
        <v>31</v>
      </c>
      <c r="F23" s="31" t="s">
        <v>32</v>
      </c>
      <c r="G23" s="31" t="s">
        <v>33</v>
      </c>
      <c r="H23" s="31" t="s">
        <v>34</v>
      </c>
      <c r="I23" s="32" t="s">
        <v>35</v>
      </c>
      <c r="J23" s="33">
        <f>B8</f>
        <v>45726</v>
      </c>
    </row>
    <row r="24" spans="1:11" ht="30" customHeight="1" x14ac:dyDescent="0.3">
      <c r="A24" s="16">
        <v>2025</v>
      </c>
      <c r="B24" s="34" t="s">
        <v>36</v>
      </c>
      <c r="C24" s="35" t="s">
        <v>50</v>
      </c>
      <c r="D24" s="36">
        <v>4000</v>
      </c>
      <c r="E24" s="37">
        <f>D24*0.79</f>
        <v>3160</v>
      </c>
      <c r="F24" s="38">
        <f>+IF(A24=B4,B7,B6)</f>
        <v>3925</v>
      </c>
      <c r="G24" s="37">
        <f>F24*0.79</f>
        <v>3100.75</v>
      </c>
      <c r="H24" s="39">
        <f>MIN(E24,G24)</f>
        <v>3100.75</v>
      </c>
      <c r="I24" s="40" t="s">
        <v>8</v>
      </c>
      <c r="J24" s="41">
        <f>B9</f>
        <v>45747</v>
      </c>
    </row>
    <row r="25" spans="1:11" ht="41.4" x14ac:dyDescent="0.3">
      <c r="A25" s="16">
        <v>2025</v>
      </c>
      <c r="B25" s="34" t="s">
        <v>37</v>
      </c>
      <c r="C25" s="35" t="s">
        <v>51</v>
      </c>
      <c r="D25" s="36">
        <v>2400</v>
      </c>
      <c r="E25" s="37">
        <f>D25*0.79</f>
        <v>1896</v>
      </c>
      <c r="F25" s="37">
        <f>F24</f>
        <v>3925</v>
      </c>
      <c r="G25" s="37">
        <f>F25*0.79</f>
        <v>3100.75</v>
      </c>
      <c r="H25" s="39">
        <f t="shared" ref="H25:H26" si="0">MIN(E25,G25)</f>
        <v>1896</v>
      </c>
      <c r="I25" s="42" t="s">
        <v>38</v>
      </c>
      <c r="J25" s="42">
        <f>J24-J23+1</f>
        <v>22</v>
      </c>
    </row>
    <row r="26" spans="1:11" ht="27.6" x14ac:dyDescent="0.3">
      <c r="A26" s="16">
        <v>2024</v>
      </c>
      <c r="B26" s="34" t="s">
        <v>39</v>
      </c>
      <c r="C26" s="35" t="s">
        <v>52</v>
      </c>
      <c r="D26" s="36">
        <v>2400</v>
      </c>
      <c r="E26" s="37">
        <f>D26*0.79</f>
        <v>1896</v>
      </c>
      <c r="F26" s="37">
        <f>F24</f>
        <v>3925</v>
      </c>
      <c r="G26" s="37">
        <f>F26*0.79</f>
        <v>3100.75</v>
      </c>
      <c r="H26" s="39">
        <f t="shared" si="0"/>
        <v>1896</v>
      </c>
      <c r="I26" s="42" t="s">
        <v>12</v>
      </c>
      <c r="J26" s="42">
        <v>0</v>
      </c>
    </row>
    <row r="27" spans="1:11" ht="24.6" customHeight="1" x14ac:dyDescent="0.3">
      <c r="A27" s="17"/>
      <c r="B27" s="21"/>
      <c r="C27" s="43"/>
      <c r="D27" s="43"/>
      <c r="E27" s="43"/>
      <c r="F27" s="43"/>
      <c r="G27" s="44" t="s">
        <v>40</v>
      </c>
      <c r="H27" s="37">
        <f>SUM(H24:H26)</f>
        <v>6892.75</v>
      </c>
      <c r="I27" s="40" t="s">
        <v>13</v>
      </c>
      <c r="J27" s="40">
        <f>J25-J26</f>
        <v>22</v>
      </c>
    </row>
    <row r="28" spans="1:11" ht="23.4" customHeight="1" x14ac:dyDescent="0.3">
      <c r="A28" s="17" t="s">
        <v>41</v>
      </c>
      <c r="B28" s="21"/>
      <c r="C28" s="45"/>
      <c r="D28" s="45"/>
      <c r="E28" s="45"/>
      <c r="F28" s="46" t="s">
        <v>42</v>
      </c>
      <c r="G28" s="46"/>
      <c r="H28" s="47">
        <f>ROUND(H27/91.25,2)</f>
        <v>75.540000000000006</v>
      </c>
      <c r="I28" s="48"/>
      <c r="J28" s="49"/>
    </row>
    <row r="29" spans="1:11" ht="23.4" customHeight="1" x14ac:dyDescent="0.3">
      <c r="A29" s="17"/>
      <c r="B29" s="21"/>
      <c r="C29" s="45"/>
      <c r="D29" s="45"/>
      <c r="E29" s="45"/>
      <c r="F29" s="50" t="s">
        <v>43</v>
      </c>
      <c r="G29" s="50"/>
      <c r="H29" s="42">
        <f>J27</f>
        <v>22</v>
      </c>
      <c r="I29" s="51"/>
      <c r="J29" s="49"/>
    </row>
    <row r="30" spans="1:11" ht="23.4" customHeight="1" x14ac:dyDescent="0.3">
      <c r="A30" s="17"/>
      <c r="B30" s="21"/>
      <c r="C30" s="45"/>
      <c r="D30" s="45"/>
      <c r="E30" s="45"/>
      <c r="F30" s="46" t="s">
        <v>44</v>
      </c>
      <c r="G30" s="46"/>
      <c r="H30" s="47">
        <f>ROUND(H28*H29,2)</f>
        <v>1661.88</v>
      </c>
      <c r="I30" s="49"/>
      <c r="J30" s="49"/>
    </row>
    <row r="31" spans="1:11" ht="23.4" customHeight="1" x14ac:dyDescent="0.3">
      <c r="A31" s="17"/>
      <c r="B31" s="21"/>
      <c r="C31" s="45"/>
      <c r="D31" s="45"/>
      <c r="E31" s="45"/>
      <c r="F31" s="46" t="s">
        <v>45</v>
      </c>
      <c r="G31" s="46"/>
      <c r="H31" s="37">
        <f>H30*3.8%</f>
        <v>63.151440000000001</v>
      </c>
      <c r="I31" s="49"/>
      <c r="J31" s="48"/>
      <c r="K31" s="19"/>
    </row>
    <row r="32" spans="1:11" ht="35.4" customHeight="1" x14ac:dyDescent="0.3">
      <c r="A32" s="17"/>
      <c r="B32" s="21"/>
      <c r="C32" s="45"/>
      <c r="D32" s="45"/>
      <c r="E32" s="45"/>
      <c r="F32" s="46" t="s">
        <v>46</v>
      </c>
      <c r="G32" s="46"/>
      <c r="H32" s="37">
        <f>H30*2.9%</f>
        <v>48.194519999999997</v>
      </c>
      <c r="I32" s="49"/>
      <c r="J32" s="49"/>
    </row>
    <row r="33" spans="2:10" ht="23.4" customHeight="1" x14ac:dyDescent="0.3">
      <c r="B33" s="52"/>
      <c r="C33" s="53"/>
      <c r="D33" s="53"/>
      <c r="E33" s="53"/>
      <c r="F33" s="46" t="s">
        <v>47</v>
      </c>
      <c r="G33" s="46"/>
      <c r="H33" s="47">
        <f>H30-H31-H32</f>
        <v>1550.53404</v>
      </c>
      <c r="I33" s="54"/>
      <c r="J33" s="54"/>
    </row>
    <row r="34" spans="2:10" ht="23.4" customHeight="1" x14ac:dyDescent="0.3">
      <c r="B34" s="52"/>
      <c r="C34" s="53"/>
      <c r="D34" s="55" t="s">
        <v>48</v>
      </c>
      <c r="E34" s="56"/>
      <c r="F34" s="46" t="s">
        <v>49</v>
      </c>
      <c r="G34" s="46"/>
      <c r="H34" s="37">
        <f>H30-H31</f>
        <v>1598.72856</v>
      </c>
      <c r="I34" s="53"/>
      <c r="J34" s="53"/>
    </row>
    <row r="35" spans="2:10" ht="135.6" customHeight="1" x14ac:dyDescent="0.3">
      <c r="G35" s="18"/>
      <c r="H35" s="18"/>
    </row>
    <row r="36" spans="2:10" ht="135.6" customHeight="1" x14ac:dyDescent="0.3">
      <c r="G36" s="19"/>
      <c r="H36" s="19"/>
    </row>
  </sheetData>
  <mergeCells count="13">
    <mergeCell ref="F34:G34"/>
    <mergeCell ref="A1:G1"/>
    <mergeCell ref="A2:G2"/>
    <mergeCell ref="A3:G3"/>
    <mergeCell ref="A21:J21"/>
    <mergeCell ref="B23:C23"/>
    <mergeCell ref="F28:G28"/>
    <mergeCell ref="F29:G29"/>
    <mergeCell ref="F30:G30"/>
    <mergeCell ref="F31:G31"/>
    <mergeCell ref="F32:G32"/>
    <mergeCell ref="F33:G33"/>
    <mergeCell ref="D34:E34"/>
  </mergeCells>
  <conditionalFormatting sqref="A2:G2 C4:G4 A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{93FC501E-3E6C-4073-BBF3-B25595741BA9}</x14:id>
        </ext>
      </extLst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70" orientation="landscape" horizontalDpi="4294967293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FC501E-3E6C-4073-BBF3-B25595741B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2025-06-05T05:21:02Z</cp:lastPrinted>
  <dcterms:created xsi:type="dcterms:W3CDTF">2025-04-09T02:38:02Z</dcterms:created>
  <dcterms:modified xsi:type="dcterms:W3CDTF">2025-06-05T05:21:12Z</dcterms:modified>
</cp:coreProperties>
</file>